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480" windowWidth="22716" windowHeight="9204" activeTab="1"/>
  </bookViews>
  <sheets>
    <sheet name="Rekapitulace stavby" sheetId="1" r:id="rId1"/>
    <sheet name="z029032020 - MŠ Roztoky 1..." sheetId="2" r:id="rId2"/>
  </sheets>
  <definedNames>
    <definedName name="_xlnm._FilterDatabase" localSheetId="1" hidden="1">'z029032020 - MŠ Roztoky 1...'!$C$76:$K$83</definedName>
    <definedName name="_xlnm.Print_Titles" localSheetId="0">'Rekapitulace stavby'!$52:$52</definedName>
    <definedName name="_xlnm.Print_Titles" localSheetId="1">'z029032020 - MŠ Roztoky 1...'!$76:$76</definedName>
    <definedName name="_xlnm.Print_Area" localSheetId="0">'Rekapitulace stavby'!$D$4:$AO$36,'Rekapitulace stavby'!$C$42:$AQ$56</definedName>
    <definedName name="_xlnm.Print_Area" localSheetId="1">'z029032020 - MŠ Roztoky 1...'!$C$4:$J$37,'z029032020 - MŠ Roztoky 1...'!$C$43:$J$60,'z029032020 - MŠ Roztoky 1...'!$C$66:$K$83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83" i="2"/>
  <c r="F35" i="2" s="1"/>
  <c r="BD55" i="1" s="1"/>
  <c r="BD54" i="1" s="1"/>
  <c r="W33" i="1" s="1"/>
  <c r="BH83" i="2"/>
  <c r="BG83" i="2"/>
  <c r="F33" i="2" s="1"/>
  <c r="BB55" i="1" s="1"/>
  <c r="BB54" i="1" s="1"/>
  <c r="BF83" i="2"/>
  <c r="T83" i="2"/>
  <c r="T82" i="2"/>
  <c r="T81" i="2"/>
  <c r="R83" i="2"/>
  <c r="R82" i="2"/>
  <c r="R81" i="2" s="1"/>
  <c r="P83" i="2"/>
  <c r="P82" i="2" s="1"/>
  <c r="P81" i="2" s="1"/>
  <c r="P77" i="2" s="1"/>
  <c r="AU55" i="1" s="1"/>
  <c r="AU54" i="1" s="1"/>
  <c r="BK83" i="2"/>
  <c r="BK82" i="2"/>
  <c r="J82" i="2"/>
  <c r="J59" i="2" s="1"/>
  <c r="BK81" i="2"/>
  <c r="J81" i="2" s="1"/>
  <c r="J58" i="2" s="1"/>
  <c r="J83" i="2"/>
  <c r="BE83" i="2" s="1"/>
  <c r="BI80" i="2"/>
  <c r="BH80" i="2"/>
  <c r="F34" i="2"/>
  <c r="BC55" i="1" s="1"/>
  <c r="BC54" i="1" s="1"/>
  <c r="BG80" i="2"/>
  <c r="BF80" i="2"/>
  <c r="F32" i="2" s="1"/>
  <c r="BA55" i="1" s="1"/>
  <c r="BA54" i="1" s="1"/>
  <c r="J32" i="2"/>
  <c r="AW55" i="1" s="1"/>
  <c r="T80" i="2"/>
  <c r="T79" i="2"/>
  <c r="T78" i="2"/>
  <c r="T77" i="2"/>
  <c r="R80" i="2"/>
  <c r="R79" i="2" s="1"/>
  <c r="R78" i="2" s="1"/>
  <c r="P80" i="2"/>
  <c r="P79" i="2"/>
  <c r="P78" i="2"/>
  <c r="BK80" i="2"/>
  <c r="BK79" i="2"/>
  <c r="J79" i="2" s="1"/>
  <c r="J57" i="2" s="1"/>
  <c r="J80" i="2"/>
  <c r="BE80" i="2" s="1"/>
  <c r="F71" i="2"/>
  <c r="E69" i="2"/>
  <c r="F48" i="2"/>
  <c r="E46" i="2"/>
  <c r="J22" i="2"/>
  <c r="E22" i="2"/>
  <c r="J74" i="2"/>
  <c r="J51" i="2"/>
  <c r="J21" i="2"/>
  <c r="J19" i="2"/>
  <c r="E19" i="2"/>
  <c r="J73" i="2"/>
  <c r="J50" i="2"/>
  <c r="J18" i="2"/>
  <c r="J16" i="2"/>
  <c r="E16" i="2"/>
  <c r="F74" i="2" s="1"/>
  <c r="F51" i="2"/>
  <c r="J15" i="2"/>
  <c r="J13" i="2"/>
  <c r="E13" i="2"/>
  <c r="F73" i="2" s="1"/>
  <c r="J12" i="2"/>
  <c r="J10" i="2"/>
  <c r="J71" i="2"/>
  <c r="J48" i="2"/>
  <c r="AS54" i="1"/>
  <c r="L50" i="1"/>
  <c r="AM50" i="1"/>
  <c r="AM49" i="1"/>
  <c r="L49" i="1"/>
  <c r="AM47" i="1"/>
  <c r="L47" i="1"/>
  <c r="L45" i="1"/>
  <c r="L44" i="1"/>
  <c r="W31" i="1" l="1"/>
  <c r="AX54" i="1"/>
  <c r="R77" i="2"/>
  <c r="AY54" i="1"/>
  <c r="W32" i="1"/>
  <c r="F31" i="2"/>
  <c r="AZ55" i="1" s="1"/>
  <c r="AZ54" i="1" s="1"/>
  <c r="J31" i="2"/>
  <c r="AV55" i="1" s="1"/>
  <c r="AT55" i="1" s="1"/>
  <c r="AW54" i="1"/>
  <c r="AK30" i="1" s="1"/>
  <c r="W30" i="1"/>
  <c r="F50" i="2"/>
  <c r="BK78" i="2"/>
  <c r="AV54" i="1" l="1"/>
  <c r="W29" i="1"/>
  <c r="J78" i="2"/>
  <c r="J56" i="2" s="1"/>
  <c r="BK77" i="2"/>
  <c r="J77" i="2" s="1"/>
  <c r="J28" i="2" l="1"/>
  <c r="J55" i="2"/>
  <c r="AT54" i="1"/>
  <c r="AK29" i="1"/>
  <c r="J37" i="2" l="1"/>
  <c r="AG55" i="1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<sst xmlns="http://schemas.openxmlformats.org/spreadsheetml/2006/main" count="273" uniqueCount="116">
  <si>
    <t>Export Komplet</t>
  </si>
  <si>
    <t/>
  </si>
  <si>
    <t>2.0</t>
  </si>
  <si>
    <t>False</t>
  </si>
  <si>
    <t>{1eeea182-db43-4ae8-8066-95f76a6240da}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</si>
  <si>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</si>
  <si>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</si>
  <si>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</si>
  <si>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</si>
  <si>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</si>
  <si>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</si>
  <si>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</si>
  <si>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</si>
  <si>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</si>
  <si>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z029032020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</si>
  <si>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</si>
  <si>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</si>
  <si>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MŠ Roztoky 193 - ZTI - pavilon kuchyně - rekapitulace</t>
  </si>
  <si>
    <t>KSO:</t>
  </si>
  <si>
    <t>CC-CZ:</t>
  </si>
  <si>
    <t>Místo:</t>
  </si>
  <si>
    <t xml:space="preserve"> </t>
  </si>
  <si>
    <t>Datum:</t>
  </si>
  <si>
    <t>26. 3. 2020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</si>
  <si>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</si>
  <si>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</si>
  <si>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</si>
  <si>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</si>
  <si>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</si>
  <si>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</si>
  <si>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</si>
  <si>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</si>
  <si>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</si>
  <si>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</si>
  <si>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</si>
  <si>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</si>
  <si>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</si>
  <si>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</si>
  <si>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</si>
  <si>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</si>
  <si>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</si>
  <si>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</si>
  <si>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</si>
  <si>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</si>
  <si>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</si>
  <si>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</si>
  <si>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</si>
  <si>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</si>
  <si>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</si>
  <si>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</si>
  <si>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</si>
  <si>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</si>
  <si>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</si>
  <si>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</si>
  <si>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</si>
  <si>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</si>
  <si>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</si>
  <si>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</si>
  <si>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</si>
  <si>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</si>
  <si>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</si>
  <si>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</si>
  <si>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</si>
  <si>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</si>
  <si>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</si>
  <si>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</si>
  <si>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</si>
  <si>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</si>
  <si>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</si>
  <si>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</si>
  <si>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</si>
  <si>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</si>
  <si>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</si>
  <si>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</si>
  <si>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</si>
  <si>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</si>
  <si>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</si>
  <si>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</si>
  <si>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</si>
  <si>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</si>
  <si>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</si>
  <si>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</si>
  <si>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</si>
  <si>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PSV - Práce a dodávky PSV</t>
  </si>
  <si>
    <t xml:space="preserve">    721 - Zdravotechnika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</si>
  <si>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</si>
  <si>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</si>
  <si>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</si>
  <si>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</si>
  <si>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</si>
  <si>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</si>
  <si>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</si>
  <si>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</si>
  <si>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</si>
  <si>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</si>
  <si>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</si>
  <si>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</si>
  <si>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</si>
  <si>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</si>
  <si>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</si>
  <si>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</si>
  <si>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</si>
  <si>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</si>
  <si>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132200000R01</t>
  </si>
  <si>
    <t xml:space="preserve">MŠ Roztoky 193 - ZTI - pavilon kuchyně - zemní práce </t>
  </si>
  <si>
    <t>kus</t>
  </si>
  <si>
    <t>4</t>
  </si>
  <si>
    <t>-1891204067</t>
  </si>
  <si>
    <t>PSV</t>
  </si>
  <si>
    <t>Práce a dodávky PSV</t>
  </si>
  <si>
    <t>721</t>
  </si>
  <si>
    <t xml:space="preserve">Zdravotechnika </t>
  </si>
  <si>
    <t>721170000R01</t>
  </si>
  <si>
    <t xml:space="preserve">MŠ Roztoky 193 - ZTI - pavilon kuchyně </t>
  </si>
  <si>
    <t>16</t>
  </si>
  <si>
    <t>1430691771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</si>
</sst>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18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6" fillId="5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2" fillId="0" borderId="19" xfId="0" applyNumberFormat="1" applyFont="1" applyBorder="1" applyAlignment="1">
      <alignment vertical="center"/>
    </xf>
    <xf numFmtId="4" fontId="22" fillId="0" borderId="20" xfId="0" applyNumberFormat="1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6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6" fillId="5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 applyProtection="1">
      <alignment horizontal="center" vertical="center" wrapText="1"/>
      <protection locked="0"/>
    </xf>
    <xf numFmtId="0" fontId="16" fillId="5" borderId="18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 wrapText="1"/>
    </xf>
    <xf numFmtId="4" fontId="18" fillId="0" borderId="0" xfId="0" applyNumberFormat="1" applyFont="1" applyAlignment="1"/>
    <xf numFmtId="166" fontId="24" fillId="0" borderId="12" xfId="0" applyNumberFormat="1" applyFont="1" applyBorder="1" applyAlignment="1"/>
    <xf numFmtId="166" fontId="24" fillId="0" borderId="13" xfId="0" applyNumberFormat="1" applyFont="1" applyBorder="1" applyAlignment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left" vertical="center"/>
    </xf>
    <xf numFmtId="0" fontId="16" fillId="5" borderId="7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right" vertical="center"/>
    </xf>
    <xf numFmtId="0" fontId="16" fillId="5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/>
  </sheetViews>
  <sheetFormatPr defaultRowHeight="14.4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hidden="1" customWidth="1"/>
    <col min="44" max="44" width="11.7109375" customWidth="1"/>
    <col min="45" max="47" width="22.140625" hidden="1" customWidth="1"/>
    <col min="48" max="49" width="18.5703125" hidden="1" customWidth="1"/>
    <col min="50" max="51" width="21.42578125" hidden="1" customWidth="1"/>
    <col min="52" max="52" width="18.5703125" hidden="1" customWidth="1"/>
    <col min="53" max="53" width="16.42578125" hidden="1" customWidth="1"/>
    <col min="54" max="54" width="21.42578125" hidden="1" customWidth="1"/>
    <col min="55" max="55" width="18.5703125" hidden="1" customWidth="1"/>
    <col min="56" max="56" width="16.42578125" hidden="1" customWidth="1"/>
    <col min="57" max="57" width="57" customWidth="1"/>
    <col min="71" max="91" width="9.140625" hidden="1"/>
  </cols>
  <sheetData>
    <row r="1" spans="1:74" ht="10.199999999999999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6.9" customHeight="1">
      <c r="AR2" s="158" t="s">
        <v>5</v>
      </c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S2" s="12" t="s">
        <v>6</v>
      </c>
      <c r="BT2" s="12" t="s">
        <v>7</v>
      </c>
    </row>
    <row r="3" spans="1:74" ht="6.9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79" t="s">
        <v>14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R5" s="15"/>
      <c r="BE5" s="150" t="s">
        <v>15</v>
      </c>
      <c r="BS5" s="12" t="s">
        <v>6</v>
      </c>
    </row>
    <row r="6" spans="1:74" ht="36.9" customHeight="1">
      <c r="B6" s="15"/>
      <c r="D6" s="20" t="s">
        <v>16</v>
      </c>
      <c r="K6" s="180" t="s">
        <v>17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R6" s="15"/>
      <c r="BE6" s="151"/>
      <c r="BS6" s="12" t="s">
        <v>6</v>
      </c>
    </row>
    <row r="7" spans="1:74" ht="12" customHeight="1">
      <c r="B7" s="15"/>
      <c r="D7" s="21" t="s">
        <v>18</v>
      </c>
      <c r="K7" s="12" t="s">
        <v>1</v>
      </c>
      <c r="AK7" s="21" t="s">
        <v>19</v>
      </c>
      <c r="AN7" s="12" t="s">
        <v>1</v>
      </c>
      <c r="AR7" s="15"/>
      <c r="BE7" s="151"/>
      <c r="BS7" s="12" t="s">
        <v>6</v>
      </c>
    </row>
    <row r="8" spans="1:74" ht="12" customHeight="1">
      <c r="B8" s="15"/>
      <c r="D8" s="21" t="s">
        <v>20</v>
      </c>
      <c r="K8" s="12" t="s">
        <v>21</v>
      </c>
      <c r="AK8" s="21" t="s">
        <v>22</v>
      </c>
      <c r="AN8" s="22" t="s">
        <v>23</v>
      </c>
      <c r="AR8" s="15"/>
      <c r="BE8" s="151"/>
      <c r="BS8" s="12" t="s">
        <v>6</v>
      </c>
    </row>
    <row r="9" spans="1:74" ht="14.4" customHeight="1">
      <c r="B9" s="15"/>
      <c r="AR9" s="15"/>
      <c r="BE9" s="151"/>
      <c r="BS9" s="12" t="s">
        <v>6</v>
      </c>
    </row>
    <row r="10" spans="1:74" ht="12" customHeight="1">
      <c r="B10" s="15"/>
      <c r="D10" s="21" t="s">
        <v>24</v>
      </c>
      <c r="AK10" s="21" t="s">
        <v>25</v>
      </c>
      <c r="AN10" s="12" t="s">
        <v>1</v>
      </c>
      <c r="AR10" s="15"/>
      <c r="BE10" s="151"/>
      <c r="BS10" s="12" t="s">
        <v>6</v>
      </c>
    </row>
    <row r="11" spans="1:74" ht="18.45" customHeight="1">
      <c r="B11" s="15"/>
      <c r="E11" s="12" t="s">
        <v>21</v>
      </c>
      <c r="AK11" s="21" t="s">
        <v>26</v>
      </c>
      <c r="AN11" s="12" t="s">
        <v>1</v>
      </c>
      <c r="AR11" s="15"/>
      <c r="BE11" s="151"/>
      <c r="BS11" s="12" t="s">
        <v>6</v>
      </c>
    </row>
    <row r="12" spans="1:74" ht="6.9" customHeight="1">
      <c r="B12" s="15"/>
      <c r="AR12" s="15"/>
      <c r="BE12" s="151"/>
      <c r="BS12" s="12" t="s">
        <v>6</v>
      </c>
    </row>
    <row r="13" spans="1:74" ht="12" customHeight="1">
      <c r="B13" s="15"/>
      <c r="D13" s="21" t="s">
        <v>27</v>
      </c>
      <c r="AK13" s="21" t="s">
        <v>25</v>
      </c>
      <c r="AN13" s="23" t="s">
        <v>28</v>
      </c>
      <c r="AR13" s="15"/>
      <c r="BE13" s="151"/>
      <c r="BS13" s="12" t="s">
        <v>6</v>
      </c>
    </row>
    <row r="14" spans="1:74" ht="10.199999999999999">
      <c r="B14" s="15"/>
      <c r="E14" s="181" t="s">
        <v>28</v>
      </c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21" t="s">
        <v>26</v>
      </c>
      <c r="AN14" s="23" t="s">
        <v>28</v>
      </c>
      <c r="AR14" s="15"/>
      <c r="BE14" s="151"/>
      <c r="BS14" s="12" t="s">
        <v>6</v>
      </c>
    </row>
    <row r="15" spans="1:74" ht="6.9" customHeight="1">
      <c r="B15" s="15"/>
      <c r="AR15" s="15"/>
      <c r="BE15" s="151"/>
      <c r="BS15" s="12" t="s">
        <v>3</v>
      </c>
    </row>
    <row r="16" spans="1:74" ht="12" customHeight="1">
      <c r="B16" s="15"/>
      <c r="D16" s="21" t="s">
        <v>29</v>
      </c>
      <c r="AK16" s="21" t="s">
        <v>25</v>
      </c>
      <c r="AN16" s="12" t="s">
        <v>1</v>
      </c>
      <c r="AR16" s="15"/>
      <c r="BE16" s="151"/>
      <c r="BS16" s="12" t="s">
        <v>3</v>
      </c>
    </row>
    <row r="17" spans="2:71" ht="18.45" customHeight="1">
      <c r="B17" s="15"/>
      <c r="E17" s="12" t="s">
        <v>21</v>
      </c>
      <c r="AK17" s="21" t="s">
        <v>26</v>
      </c>
      <c r="AN17" s="12" t="s">
        <v>1</v>
      </c>
      <c r="AR17" s="15"/>
      <c r="BE17" s="151"/>
      <c r="BS17" s="12" t="s">
        <v>30</v>
      </c>
    </row>
    <row r="18" spans="2:71" ht="6.9" customHeight="1">
      <c r="B18" s="15"/>
      <c r="AR18" s="15"/>
      <c r="BE18" s="151"/>
      <c r="BS18" s="12" t="s">
        <v>6</v>
      </c>
    </row>
    <row r="19" spans="2:71" ht="12" customHeight="1">
      <c r="B19" s="15"/>
      <c r="D19" s="21" t="s">
        <v>31</v>
      </c>
      <c r="AK19" s="21" t="s">
        <v>25</v>
      </c>
      <c r="AN19" s="12" t="s">
        <v>1</v>
      </c>
      <c r="AR19" s="15"/>
      <c r="BE19" s="151"/>
      <c r="BS19" s="12" t="s">
        <v>6</v>
      </c>
    </row>
    <row r="20" spans="2:71" ht="18.45" customHeight="1">
      <c r="B20" s="15"/>
      <c r="E20" s="12" t="s">
        <v>21</v>
      </c>
      <c r="AK20" s="21" t="s">
        <v>26</v>
      </c>
      <c r="AN20" s="12" t="s">
        <v>1</v>
      </c>
      <c r="AR20" s="15"/>
      <c r="BE20" s="151"/>
      <c r="BS20" s="12" t="s">
        <v>30</v>
      </c>
    </row>
    <row r="21" spans="2:71" ht="6.9" customHeight="1">
      <c r="B21" s="15"/>
      <c r="AR21" s="15"/>
      <c r="BE21" s="151"/>
    </row>
    <row r="22" spans="2:71" ht="12" customHeight="1">
      <c r="B22" s="15"/>
      <c r="D22" s="21" t="s">
        <v>32</v>
      </c>
      <c r="AR22" s="15"/>
      <c r="BE22" s="151"/>
    </row>
    <row r="23" spans="2:71" ht="14.4" customHeight="1">
      <c r="B23" s="15"/>
      <c r="E23" s="183" t="s">
        <v>1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R23" s="15"/>
      <c r="BE23" s="151"/>
    </row>
    <row r="24" spans="2:71" ht="6.9" customHeight="1">
      <c r="B24" s="15"/>
      <c r="AR24" s="15"/>
      <c r="BE24" s="151"/>
    </row>
    <row r="25" spans="2:71" ht="6.9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151"/>
    </row>
    <row r="26" spans="2:71" s="1" customFormat="1" ht="25.95" customHeight="1">
      <c r="B26" s="26"/>
      <c r="D26" s="27" t="s">
        <v>33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52">
        <f>ROUND(AG54,2)</f>
        <v>0</v>
      </c>
      <c r="AL26" s="153"/>
      <c r="AM26" s="153"/>
      <c r="AN26" s="153"/>
      <c r="AO26" s="153"/>
      <c r="AR26" s="26"/>
      <c r="BE26" s="151"/>
    </row>
    <row r="27" spans="2:71" s="1" customFormat="1" ht="6.9" customHeight="1">
      <c r="B27" s="26"/>
      <c r="AR27" s="26"/>
      <c r="BE27" s="151"/>
    </row>
    <row r="28" spans="2:71" s="1" customFormat="1" ht="10.199999999999999">
      <c r="B28" s="26"/>
      <c r="L28" s="184" t="s">
        <v>34</v>
      </c>
      <c r="M28" s="184"/>
      <c r="N28" s="184"/>
      <c r="O28" s="184"/>
      <c r="P28" s="184"/>
      <c r="W28" s="184" t="s">
        <v>35</v>
      </c>
      <c r="X28" s="184"/>
      <c r="Y28" s="184"/>
      <c r="Z28" s="184"/>
      <c r="AA28" s="184"/>
      <c r="AB28" s="184"/>
      <c r="AC28" s="184"/>
      <c r="AD28" s="184"/>
      <c r="AE28" s="184"/>
      <c r="AK28" s="184" t="s">
        <v>36</v>
      </c>
      <c r="AL28" s="184"/>
      <c r="AM28" s="184"/>
      <c r="AN28" s="184"/>
      <c r="AO28" s="184"/>
      <c r="AR28" s="26"/>
      <c r="BE28" s="151"/>
    </row>
    <row r="29" spans="2:71" s="2" customFormat="1" ht="14.4" customHeight="1">
      <c r="B29" s="30"/>
      <c r="D29" s="21" t="s">
        <v>37</v>
      </c>
      <c r="F29" s="21" t="s">
        <v>38</v>
      </c>
      <c r="L29" s="185">
        <v>0.21</v>
      </c>
      <c r="M29" s="149"/>
      <c r="N29" s="149"/>
      <c r="O29" s="149"/>
      <c r="P29" s="149"/>
      <c r="W29" s="148">
        <f>ROUND(AZ54, 2)</f>
        <v>0</v>
      </c>
      <c r="X29" s="149"/>
      <c r="Y29" s="149"/>
      <c r="Z29" s="149"/>
      <c r="AA29" s="149"/>
      <c r="AB29" s="149"/>
      <c r="AC29" s="149"/>
      <c r="AD29" s="149"/>
      <c r="AE29" s="149"/>
      <c r="AK29" s="148">
        <f>ROUND(AV54, 2)</f>
        <v>0</v>
      </c>
      <c r="AL29" s="149"/>
      <c r="AM29" s="149"/>
      <c r="AN29" s="149"/>
      <c r="AO29" s="149"/>
      <c r="AR29" s="30"/>
      <c r="BE29" s="151"/>
    </row>
    <row r="30" spans="2:71" s="2" customFormat="1" ht="14.4" customHeight="1">
      <c r="B30" s="30"/>
      <c r="F30" s="21" t="s">
        <v>39</v>
      </c>
      <c r="L30" s="185">
        <v>0.15</v>
      </c>
      <c r="M30" s="149"/>
      <c r="N30" s="149"/>
      <c r="O30" s="149"/>
      <c r="P30" s="149"/>
      <c r="W30" s="148">
        <f>ROUND(BA54, 2)</f>
        <v>0</v>
      </c>
      <c r="X30" s="149"/>
      <c r="Y30" s="149"/>
      <c r="Z30" s="149"/>
      <c r="AA30" s="149"/>
      <c r="AB30" s="149"/>
      <c r="AC30" s="149"/>
      <c r="AD30" s="149"/>
      <c r="AE30" s="149"/>
      <c r="AK30" s="148">
        <f>ROUND(AW54, 2)</f>
        <v>0</v>
      </c>
      <c r="AL30" s="149"/>
      <c r="AM30" s="149"/>
      <c r="AN30" s="149"/>
      <c r="AO30" s="149"/>
      <c r="AR30" s="30"/>
      <c r="BE30" s="151"/>
    </row>
    <row r="31" spans="2:71" s="2" customFormat="1" ht="14.4" hidden="1" customHeight="1">
      <c r="B31" s="30"/>
      <c r="F31" s="21" t="s">
        <v>40</v>
      </c>
      <c r="L31" s="185">
        <v>0.21</v>
      </c>
      <c r="M31" s="149"/>
      <c r="N31" s="149"/>
      <c r="O31" s="149"/>
      <c r="P31" s="149"/>
      <c r="W31" s="148">
        <f>ROUND(BB54, 2)</f>
        <v>0</v>
      </c>
      <c r="X31" s="149"/>
      <c r="Y31" s="149"/>
      <c r="Z31" s="149"/>
      <c r="AA31" s="149"/>
      <c r="AB31" s="149"/>
      <c r="AC31" s="149"/>
      <c r="AD31" s="149"/>
      <c r="AE31" s="149"/>
      <c r="AK31" s="148">
        <v>0</v>
      </c>
      <c r="AL31" s="149"/>
      <c r="AM31" s="149"/>
      <c r="AN31" s="149"/>
      <c r="AO31" s="149"/>
      <c r="AR31" s="30"/>
      <c r="BE31" s="151"/>
    </row>
    <row r="32" spans="2:71" s="2" customFormat="1" ht="14.4" hidden="1" customHeight="1">
      <c r="B32" s="30"/>
      <c r="F32" s="21" t="s">
        <v>41</v>
      </c>
      <c r="L32" s="185">
        <v>0.15</v>
      </c>
      <c r="M32" s="149"/>
      <c r="N32" s="149"/>
      <c r="O32" s="149"/>
      <c r="P32" s="149"/>
      <c r="W32" s="148">
        <f>ROUND(BC54, 2)</f>
        <v>0</v>
      </c>
      <c r="X32" s="149"/>
      <c r="Y32" s="149"/>
      <c r="Z32" s="149"/>
      <c r="AA32" s="149"/>
      <c r="AB32" s="149"/>
      <c r="AC32" s="149"/>
      <c r="AD32" s="149"/>
      <c r="AE32" s="149"/>
      <c r="AK32" s="148">
        <v>0</v>
      </c>
      <c r="AL32" s="149"/>
      <c r="AM32" s="149"/>
      <c r="AN32" s="149"/>
      <c r="AO32" s="149"/>
      <c r="AR32" s="30"/>
      <c r="BE32" s="151"/>
    </row>
    <row r="33" spans="2:57" s="2" customFormat="1" ht="14.4" hidden="1" customHeight="1">
      <c r="B33" s="30"/>
      <c r="F33" s="21" t="s">
        <v>42</v>
      </c>
      <c r="L33" s="185">
        <v>0</v>
      </c>
      <c r="M33" s="149"/>
      <c r="N33" s="149"/>
      <c r="O33" s="149"/>
      <c r="P33" s="149"/>
      <c r="W33" s="148">
        <f>ROUND(BD54, 2)</f>
        <v>0</v>
      </c>
      <c r="X33" s="149"/>
      <c r="Y33" s="149"/>
      <c r="Z33" s="149"/>
      <c r="AA33" s="149"/>
      <c r="AB33" s="149"/>
      <c r="AC33" s="149"/>
      <c r="AD33" s="149"/>
      <c r="AE33" s="149"/>
      <c r="AK33" s="148">
        <v>0</v>
      </c>
      <c r="AL33" s="149"/>
      <c r="AM33" s="149"/>
      <c r="AN33" s="149"/>
      <c r="AO33" s="149"/>
      <c r="AR33" s="30"/>
      <c r="BE33" s="151"/>
    </row>
    <row r="34" spans="2:57" s="1" customFormat="1" ht="6.9" customHeight="1">
      <c r="B34" s="26"/>
      <c r="AR34" s="26"/>
      <c r="BE34" s="151"/>
    </row>
    <row r="35" spans="2:57" s="1" customFormat="1" ht="25.95" customHeight="1">
      <c r="B35" s="26"/>
      <c r="C35" s="31"/>
      <c r="D35" s="32" t="s">
        <v>43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44</v>
      </c>
      <c r="U35" s="33"/>
      <c r="V35" s="33"/>
      <c r="W35" s="33"/>
      <c r="X35" s="154" t="s">
        <v>45</v>
      </c>
      <c r="Y35" s="155"/>
      <c r="Z35" s="155"/>
      <c r="AA35" s="155"/>
      <c r="AB35" s="155"/>
      <c r="AC35" s="33"/>
      <c r="AD35" s="33"/>
      <c r="AE35" s="33"/>
      <c r="AF35" s="33"/>
      <c r="AG35" s="33"/>
      <c r="AH35" s="33"/>
      <c r="AI35" s="33"/>
      <c r="AJ35" s="33"/>
      <c r="AK35" s="156">
        <f>SUM(AK26:AK33)</f>
        <v>0</v>
      </c>
      <c r="AL35" s="155"/>
      <c r="AM35" s="155"/>
      <c r="AN35" s="155"/>
      <c r="AO35" s="157"/>
      <c r="AP35" s="31"/>
      <c r="AQ35" s="31"/>
      <c r="AR35" s="26"/>
    </row>
    <row r="36" spans="2:57" s="1" customFormat="1" ht="6.9" customHeight="1">
      <c r="B36" s="26"/>
      <c r="AR36" s="26"/>
    </row>
    <row r="37" spans="2:57" s="1" customFormat="1" ht="6.9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6"/>
    </row>
    <row r="41" spans="2:57" s="1" customFormat="1" ht="6.9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6"/>
    </row>
    <row r="42" spans="2:57" s="1" customFormat="1" ht="24.9" customHeight="1">
      <c r="B42" s="26"/>
      <c r="C42" s="16" t="s">
        <v>46</v>
      </c>
      <c r="AR42" s="26"/>
    </row>
    <row r="43" spans="2:57" s="1" customFormat="1" ht="6.9" customHeight="1">
      <c r="B43" s="26"/>
      <c r="AR43" s="26"/>
    </row>
    <row r="44" spans="2:57" s="1" customFormat="1" ht="12" customHeight="1">
      <c r="B44" s="26"/>
      <c r="C44" s="21" t="s">
        <v>13</v>
      </c>
      <c r="L44" s="1" t="str">
        <f>K5</f>
        <v>z029032020</v>
      </c>
      <c r="AR44" s="26"/>
    </row>
    <row r="45" spans="2:57" s="3" customFormat="1" ht="36.9" customHeight="1">
      <c r="B45" s="39"/>
      <c r="C45" s="40" t="s">
        <v>16</v>
      </c>
      <c r="L45" s="162" t="str">
        <f>K6</f>
        <v>MŠ Roztoky 193 - ZTI - pavilon kuchyně - rekapitulace</v>
      </c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  <c r="AC45" s="163"/>
      <c r="AD45" s="163"/>
      <c r="AE45" s="163"/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R45" s="39"/>
    </row>
    <row r="46" spans="2:57" s="1" customFormat="1" ht="6.9" customHeight="1">
      <c r="B46" s="26"/>
      <c r="AR46" s="26"/>
    </row>
    <row r="47" spans="2:57" s="1" customFormat="1" ht="12" customHeight="1">
      <c r="B47" s="26"/>
      <c r="C47" s="21" t="s">
        <v>20</v>
      </c>
      <c r="L47" s="41" t="str">
        <f>IF(K8="","",K8)</f>
        <v xml:space="preserve"> </v>
      </c>
      <c r="AI47" s="21" t="s">
        <v>22</v>
      </c>
      <c r="AM47" s="164" t="str">
        <f>IF(AN8= "","",AN8)</f>
        <v>26. 3. 2020</v>
      </c>
      <c r="AN47" s="164"/>
      <c r="AR47" s="26"/>
    </row>
    <row r="48" spans="2:57" s="1" customFormat="1" ht="6.9" customHeight="1">
      <c r="B48" s="26"/>
      <c r="AR48" s="26"/>
    </row>
    <row r="49" spans="1:90" s="1" customFormat="1" ht="12.6" customHeight="1">
      <c r="B49" s="26"/>
      <c r="C49" s="21" t="s">
        <v>24</v>
      </c>
      <c r="L49" s="1" t="str">
        <f>IF(E11= "","",E11)</f>
        <v xml:space="preserve"> </v>
      </c>
      <c r="AI49" s="21" t="s">
        <v>29</v>
      </c>
      <c r="AM49" s="160" t="str">
        <f>IF(E17="","",E17)</f>
        <v xml:space="preserve"> </v>
      </c>
      <c r="AN49" s="161"/>
      <c r="AO49" s="161"/>
      <c r="AP49" s="161"/>
      <c r="AR49" s="26"/>
      <c r="AS49" s="165" t="s">
        <v>47</v>
      </c>
      <c r="AT49" s="166"/>
      <c r="AU49" s="43"/>
      <c r="AV49" s="43"/>
      <c r="AW49" s="43"/>
      <c r="AX49" s="43"/>
      <c r="AY49" s="43"/>
      <c r="AZ49" s="43"/>
      <c r="BA49" s="43"/>
      <c r="BB49" s="43"/>
      <c r="BC49" s="43"/>
      <c r="BD49" s="44"/>
    </row>
    <row r="50" spans="1:90" s="1" customFormat="1" ht="12.6" customHeight="1">
      <c r="B50" s="26"/>
      <c r="C50" s="21" t="s">
        <v>27</v>
      </c>
      <c r="L50" s="1" t="str">
        <f>IF(E14= "Vyplň údaj","",E14)</f>
        <v/>
      </c>
      <c r="AI50" s="21" t="s">
        <v>31</v>
      </c>
      <c r="AM50" s="160" t="str">
        <f>IF(E20="","",E20)</f>
        <v xml:space="preserve"> </v>
      </c>
      <c r="AN50" s="161"/>
      <c r="AO50" s="161"/>
      <c r="AP50" s="161"/>
      <c r="AR50" s="26"/>
      <c r="AS50" s="167"/>
      <c r="AT50" s="168"/>
      <c r="AU50" s="45"/>
      <c r="AV50" s="45"/>
      <c r="AW50" s="45"/>
      <c r="AX50" s="45"/>
      <c r="AY50" s="45"/>
      <c r="AZ50" s="45"/>
      <c r="BA50" s="45"/>
      <c r="BB50" s="45"/>
      <c r="BC50" s="45"/>
      <c r="BD50" s="46"/>
    </row>
    <row r="51" spans="1:90" s="1" customFormat="1" ht="10.8" customHeight="1">
      <c r="B51" s="26"/>
      <c r="AR51" s="26"/>
      <c r="AS51" s="167"/>
      <c r="AT51" s="168"/>
      <c r="AU51" s="45"/>
      <c r="AV51" s="45"/>
      <c r="AW51" s="45"/>
      <c r="AX51" s="45"/>
      <c r="AY51" s="45"/>
      <c r="AZ51" s="45"/>
      <c r="BA51" s="45"/>
      <c r="BB51" s="45"/>
      <c r="BC51" s="45"/>
      <c r="BD51" s="46"/>
    </row>
    <row r="52" spans="1:90" s="1" customFormat="1" ht="29.25" customHeight="1">
      <c r="B52" s="26"/>
      <c r="C52" s="169" t="s">
        <v>48</v>
      </c>
      <c r="D52" s="170"/>
      <c r="E52" s="170"/>
      <c r="F52" s="170"/>
      <c r="G52" s="170"/>
      <c r="H52" s="47"/>
      <c r="I52" s="171" t="s">
        <v>49</v>
      </c>
      <c r="J52" s="170"/>
      <c r="K52" s="170"/>
      <c r="L52" s="170"/>
      <c r="M52" s="170"/>
      <c r="N52" s="170"/>
      <c r="O52" s="170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72" t="s">
        <v>50</v>
      </c>
      <c r="AH52" s="170"/>
      <c r="AI52" s="170"/>
      <c r="AJ52" s="170"/>
      <c r="AK52" s="170"/>
      <c r="AL52" s="170"/>
      <c r="AM52" s="170"/>
      <c r="AN52" s="171" t="s">
        <v>51</v>
      </c>
      <c r="AO52" s="170"/>
      <c r="AP52" s="173"/>
      <c r="AQ52" s="48" t="s">
        <v>52</v>
      </c>
      <c r="AR52" s="26"/>
      <c r="AS52" s="49" t="s">
        <v>53</v>
      </c>
      <c r="AT52" s="50" t="s">
        <v>54</v>
      </c>
      <c r="AU52" s="50" t="s">
        <v>55</v>
      </c>
      <c r="AV52" s="50" t="s">
        <v>56</v>
      </c>
      <c r="AW52" s="50" t="s">
        <v>57</v>
      </c>
      <c r="AX52" s="50" t="s">
        <v>58</v>
      </c>
      <c r="AY52" s="50" t="s">
        <v>59</v>
      </c>
      <c r="AZ52" s="50" t="s">
        <v>60</v>
      </c>
      <c r="BA52" s="50" t="s">
        <v>61</v>
      </c>
      <c r="BB52" s="50" t="s">
        <v>62</v>
      </c>
      <c r="BC52" s="50" t="s">
        <v>63</v>
      </c>
      <c r="BD52" s="51" t="s">
        <v>64</v>
      </c>
    </row>
    <row r="53" spans="1:90" s="1" customFormat="1" ht="10.8" customHeight="1">
      <c r="B53" s="26"/>
      <c r="AR53" s="26"/>
      <c r="AS53" s="52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4"/>
    </row>
    <row r="54" spans="1:90" s="4" customFormat="1" ht="32.4" customHeight="1">
      <c r="B54" s="53"/>
      <c r="C54" s="54" t="s">
        <v>65</v>
      </c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177">
        <f>ROUND(AG55,2)</f>
        <v>0</v>
      </c>
      <c r="AH54" s="177"/>
      <c r="AI54" s="177"/>
      <c r="AJ54" s="177"/>
      <c r="AK54" s="177"/>
      <c r="AL54" s="177"/>
      <c r="AM54" s="177"/>
      <c r="AN54" s="178">
        <f>SUM(AG54,AT54)</f>
        <v>0</v>
      </c>
      <c r="AO54" s="178"/>
      <c r="AP54" s="178"/>
      <c r="AQ54" s="57" t="s">
        <v>1</v>
      </c>
      <c r="AR54" s="53"/>
      <c r="AS54" s="58">
        <f>ROUND(AS55,2)</f>
        <v>0</v>
      </c>
      <c r="AT54" s="59">
        <f>ROUND(SUM(AV54:AW54),2)</f>
        <v>0</v>
      </c>
      <c r="AU54" s="60">
        <f>ROUND(AU55,5)</f>
        <v>0</v>
      </c>
      <c r="AV54" s="59">
        <f>ROUND(AZ54*L29,2)</f>
        <v>0</v>
      </c>
      <c r="AW54" s="59">
        <f>ROUND(BA54*L30,2)</f>
        <v>0</v>
      </c>
      <c r="AX54" s="59">
        <f>ROUND(BB54*L29,2)</f>
        <v>0</v>
      </c>
      <c r="AY54" s="59">
        <f>ROUND(BC54*L30,2)</f>
        <v>0</v>
      </c>
      <c r="AZ54" s="59">
        <f>ROUND(AZ55,2)</f>
        <v>0</v>
      </c>
      <c r="BA54" s="59">
        <f>ROUND(BA55,2)</f>
        <v>0</v>
      </c>
      <c r="BB54" s="59">
        <f>ROUND(BB55,2)</f>
        <v>0</v>
      </c>
      <c r="BC54" s="59">
        <f>ROUND(BC55,2)</f>
        <v>0</v>
      </c>
      <c r="BD54" s="61">
        <f>ROUND(BD55,2)</f>
        <v>0</v>
      </c>
      <c r="BS54" s="62" t="s">
        <v>66</v>
      </c>
      <c r="BT54" s="62" t="s">
        <v>67</v>
      </c>
      <c r="BV54" s="62" t="s">
        <v>68</v>
      </c>
      <c r="BW54" s="62" t="s">
        <v>4</v>
      </c>
      <c r="BX54" s="62" t="s">
        <v>69</v>
      </c>
      <c r="CL54" s="62" t="s">
        <v>1</v>
      </c>
    </row>
    <row r="55" spans="1:90" s="5" customFormat="1" ht="26.4" customHeight="1">
      <c r="A55" s="63" t="s">
        <v>70</v>
      </c>
      <c r="B55" s="64"/>
      <c r="C55" s="65"/>
      <c r="D55" s="176" t="s">
        <v>14</v>
      </c>
      <c r="E55" s="176"/>
      <c r="F55" s="176"/>
      <c r="G55" s="176"/>
      <c r="H55" s="176"/>
      <c r="I55" s="66"/>
      <c r="J55" s="176" t="s">
        <v>17</v>
      </c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4">
        <f>'z029032020 - MŠ Roztoky 1...'!J28</f>
        <v>0</v>
      </c>
      <c r="AH55" s="175"/>
      <c r="AI55" s="175"/>
      <c r="AJ55" s="175"/>
      <c r="AK55" s="175"/>
      <c r="AL55" s="175"/>
      <c r="AM55" s="175"/>
      <c r="AN55" s="174">
        <f>SUM(AG55,AT55)</f>
        <v>0</v>
      </c>
      <c r="AO55" s="175"/>
      <c r="AP55" s="175"/>
      <c r="AQ55" s="67" t="s">
        <v>71</v>
      </c>
      <c r="AR55" s="64"/>
      <c r="AS55" s="68">
        <v>0</v>
      </c>
      <c r="AT55" s="69">
        <f>ROUND(SUM(AV55:AW55),2)</f>
        <v>0</v>
      </c>
      <c r="AU55" s="70">
        <f>'z029032020 - MŠ Roztoky 1...'!P77</f>
        <v>0</v>
      </c>
      <c r="AV55" s="69">
        <f>'z029032020 - MŠ Roztoky 1...'!J31</f>
        <v>0</v>
      </c>
      <c r="AW55" s="69">
        <f>'z029032020 - MŠ Roztoky 1...'!J32</f>
        <v>0</v>
      </c>
      <c r="AX55" s="69">
        <f>'z029032020 - MŠ Roztoky 1...'!J33</f>
        <v>0</v>
      </c>
      <c r="AY55" s="69">
        <f>'z029032020 - MŠ Roztoky 1...'!J34</f>
        <v>0</v>
      </c>
      <c r="AZ55" s="69">
        <f>'z029032020 - MŠ Roztoky 1...'!F31</f>
        <v>0</v>
      </c>
      <c r="BA55" s="69">
        <f>'z029032020 - MŠ Roztoky 1...'!F32</f>
        <v>0</v>
      </c>
      <c r="BB55" s="69">
        <f>'z029032020 - MŠ Roztoky 1...'!F33</f>
        <v>0</v>
      </c>
      <c r="BC55" s="69">
        <f>'z029032020 - MŠ Roztoky 1...'!F34</f>
        <v>0</v>
      </c>
      <c r="BD55" s="71">
        <f>'z029032020 - MŠ Roztoky 1...'!F35</f>
        <v>0</v>
      </c>
      <c r="BT55" s="72" t="s">
        <v>72</v>
      </c>
      <c r="BU55" s="72" t="s">
        <v>73</v>
      </c>
      <c r="BV55" s="72" t="s">
        <v>68</v>
      </c>
      <c r="BW55" s="72" t="s">
        <v>4</v>
      </c>
      <c r="BX55" s="72" t="s">
        <v>69</v>
      </c>
      <c r="CL55" s="72" t="s">
        <v>1</v>
      </c>
    </row>
    <row r="56" spans="1:90" s="1" customFormat="1" ht="30" customHeight="1">
      <c r="B56" s="26"/>
      <c r="AR56" s="26"/>
    </row>
    <row r="57" spans="1:90" s="1" customFormat="1" ht="6.9" customHeight="1"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26"/>
    </row>
  </sheetData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z029032020 - MŠ Roztoky 1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4"/>
  <sheetViews>
    <sheetView showGridLines="0" tabSelected="1" workbookViewId="0"/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7.42578125" customWidth="1"/>
    <col min="8" max="8" width="9.5703125" customWidth="1"/>
    <col min="9" max="9" width="12.140625" style="73" customWidth="1"/>
    <col min="10" max="10" width="20.140625" customWidth="1"/>
    <col min="11" max="11" width="13.28515625" hidden="1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158" t="s">
        <v>5</v>
      </c>
      <c r="M2" s="159"/>
      <c r="N2" s="159"/>
      <c r="O2" s="159"/>
      <c r="P2" s="159"/>
      <c r="Q2" s="159"/>
      <c r="R2" s="159"/>
      <c r="S2" s="159"/>
      <c r="T2" s="159"/>
      <c r="U2" s="159"/>
      <c r="V2" s="159"/>
      <c r="AT2" s="12" t="s">
        <v>4</v>
      </c>
    </row>
    <row r="3" spans="2:46" ht="6.9" customHeight="1">
      <c r="B3" s="13"/>
      <c r="C3" s="14"/>
      <c r="D3" s="14"/>
      <c r="E3" s="14"/>
      <c r="F3" s="14"/>
      <c r="G3" s="14"/>
      <c r="H3" s="14"/>
      <c r="I3" s="74"/>
      <c r="J3" s="14"/>
      <c r="K3" s="14"/>
      <c r="L3" s="15"/>
      <c r="AT3" s="12" t="s">
        <v>74</v>
      </c>
    </row>
    <row r="4" spans="2:46" ht="24.9" customHeight="1">
      <c r="B4" s="15"/>
      <c r="D4" s="16" t="s">
        <v>75</v>
      </c>
      <c r="L4" s="15"/>
      <c r="M4" s="17" t="s">
        <v>10</v>
      </c>
      <c r="AT4" s="12" t="s">
        <v>3</v>
      </c>
    </row>
    <row r="5" spans="2:46" ht="6.9" customHeight="1">
      <c r="B5" s="15"/>
      <c r="L5" s="15"/>
    </row>
    <row r="6" spans="2:46" s="1" customFormat="1" ht="12" customHeight="1">
      <c r="B6" s="26"/>
      <c r="D6" s="21" t="s">
        <v>16</v>
      </c>
      <c r="I6" s="75"/>
      <c r="L6" s="26"/>
    </row>
    <row r="7" spans="2:46" s="1" customFormat="1" ht="36.9" customHeight="1">
      <c r="B7" s="26"/>
      <c r="E7" s="162" t="s">
        <v>17</v>
      </c>
      <c r="F7" s="161"/>
      <c r="G7" s="161"/>
      <c r="H7" s="161"/>
      <c r="I7" s="75"/>
      <c r="L7" s="26"/>
    </row>
    <row r="8" spans="2:46" s="1" customFormat="1" ht="10.199999999999999">
      <c r="B8" s="26"/>
      <c r="I8" s="75"/>
      <c r="L8" s="26"/>
    </row>
    <row r="9" spans="2:46" s="1" customFormat="1" ht="12" customHeight="1">
      <c r="B9" s="26"/>
      <c r="D9" s="21" t="s">
        <v>18</v>
      </c>
      <c r="F9" s="12" t="s">
        <v>1</v>
      </c>
      <c r="I9" s="76" t="s">
        <v>19</v>
      </c>
      <c r="J9" s="12" t="s">
        <v>1</v>
      </c>
      <c r="L9" s="26"/>
    </row>
    <row r="10" spans="2:46" s="1" customFormat="1" ht="12" customHeight="1">
      <c r="B10" s="26"/>
      <c r="D10" s="21" t="s">
        <v>20</v>
      </c>
      <c r="F10" s="12" t="s">
        <v>21</v>
      </c>
      <c r="I10" s="76" t="s">
        <v>22</v>
      </c>
      <c r="J10" s="42" t="str">
        <f>'Rekapitulace stavby'!AN8</f>
        <v>26. 3. 2020</v>
      </c>
      <c r="L10" s="26"/>
    </row>
    <row r="11" spans="2:46" s="1" customFormat="1" ht="10.8" customHeight="1">
      <c r="B11" s="26"/>
      <c r="I11" s="75"/>
      <c r="L11" s="26"/>
    </row>
    <row r="12" spans="2:46" s="1" customFormat="1" ht="12" customHeight="1">
      <c r="B12" s="26"/>
      <c r="D12" s="21" t="s">
        <v>24</v>
      </c>
      <c r="I12" s="76" t="s">
        <v>25</v>
      </c>
      <c r="J12" s="12" t="str">
        <f>IF('Rekapitulace stavby'!AN10="","",'Rekapitulace stavby'!AN10)</f>
        <v/>
      </c>
      <c r="L12" s="26"/>
    </row>
    <row r="13" spans="2:46" s="1" customFormat="1" ht="18" customHeight="1">
      <c r="B13" s="26"/>
      <c r="E13" s="12" t="str">
        <f>IF('Rekapitulace stavby'!E11="","",'Rekapitulace stavby'!E11)</f>
        <v xml:space="preserve"> </v>
      </c>
      <c r="I13" s="76" t="s">
        <v>26</v>
      </c>
      <c r="J13" s="12" t="str">
        <f>IF('Rekapitulace stavby'!AN11="","",'Rekapitulace stavby'!AN11)</f>
        <v/>
      </c>
      <c r="L13" s="26"/>
    </row>
    <row r="14" spans="2:46" s="1" customFormat="1" ht="6.9" customHeight="1">
      <c r="B14" s="26"/>
      <c r="I14" s="75"/>
      <c r="L14" s="26"/>
    </row>
    <row r="15" spans="2:46" s="1" customFormat="1" ht="12" customHeight="1">
      <c r="B15" s="26"/>
      <c r="D15" s="21" t="s">
        <v>27</v>
      </c>
      <c r="I15" s="76" t="s">
        <v>25</v>
      </c>
      <c r="J15" s="22" t="str">
        <f>'Rekapitulace stavby'!AN13</f>
        <v>Vyplň údaj</v>
      </c>
      <c r="L15" s="26"/>
    </row>
    <row r="16" spans="2:46" s="1" customFormat="1" ht="18" customHeight="1">
      <c r="B16" s="26"/>
      <c r="E16" s="186" t="str">
        <f>'Rekapitulace stavby'!E14</f>
        <v>Vyplň údaj</v>
      </c>
      <c r="F16" s="179"/>
      <c r="G16" s="179"/>
      <c r="H16" s="179"/>
      <c r="I16" s="76" t="s">
        <v>26</v>
      </c>
      <c r="J16" s="22" t="str">
        <f>'Rekapitulace stavby'!AN14</f>
        <v>Vyplň údaj</v>
      </c>
      <c r="L16" s="26"/>
    </row>
    <row r="17" spans="2:12" s="1" customFormat="1" ht="6.9" customHeight="1">
      <c r="B17" s="26"/>
      <c r="I17" s="75"/>
      <c r="L17" s="26"/>
    </row>
    <row r="18" spans="2:12" s="1" customFormat="1" ht="12" customHeight="1">
      <c r="B18" s="26"/>
      <c r="D18" s="21" t="s">
        <v>29</v>
      </c>
      <c r="I18" s="76" t="s">
        <v>25</v>
      </c>
      <c r="J18" s="12" t="str">
        <f>IF('Rekapitulace stavby'!AN16="","",'Rekapitulace stavby'!AN16)</f>
        <v/>
      </c>
      <c r="L18" s="26"/>
    </row>
    <row r="19" spans="2:12" s="1" customFormat="1" ht="18" customHeight="1">
      <c r="B19" s="26"/>
      <c r="E19" s="12" t="str">
        <f>IF('Rekapitulace stavby'!E17="","",'Rekapitulace stavby'!E17)</f>
        <v xml:space="preserve"> </v>
      </c>
      <c r="I19" s="76" t="s">
        <v>26</v>
      </c>
      <c r="J19" s="12" t="str">
        <f>IF('Rekapitulace stavby'!AN17="","",'Rekapitulace stavby'!AN17)</f>
        <v/>
      </c>
      <c r="L19" s="26"/>
    </row>
    <row r="20" spans="2:12" s="1" customFormat="1" ht="6.9" customHeight="1">
      <c r="B20" s="26"/>
      <c r="I20" s="75"/>
      <c r="L20" s="26"/>
    </row>
    <row r="21" spans="2:12" s="1" customFormat="1" ht="12" customHeight="1">
      <c r="B21" s="26"/>
      <c r="D21" s="21" t="s">
        <v>31</v>
      </c>
      <c r="I21" s="76" t="s">
        <v>25</v>
      </c>
      <c r="J21" s="12" t="str">
        <f>IF('Rekapitulace stavby'!AN19="","",'Rekapitulace stavby'!AN19)</f>
        <v/>
      </c>
      <c r="L21" s="26"/>
    </row>
    <row r="22" spans="2:12" s="1" customFormat="1" ht="18" customHeight="1">
      <c r="B22" s="26"/>
      <c r="E22" s="12" t="str">
        <f>IF('Rekapitulace stavby'!E20="","",'Rekapitulace stavby'!E20)</f>
        <v xml:space="preserve"> </v>
      </c>
      <c r="I22" s="76" t="s">
        <v>26</v>
      </c>
      <c r="J22" s="12" t="str">
        <f>IF('Rekapitulace stavby'!AN20="","",'Rekapitulace stavby'!AN20)</f>
        <v/>
      </c>
      <c r="L22" s="26"/>
    </row>
    <row r="23" spans="2:12" s="1" customFormat="1" ht="6.9" customHeight="1">
      <c r="B23" s="26"/>
      <c r="I23" s="75"/>
      <c r="L23" s="26"/>
    </row>
    <row r="24" spans="2:12" s="1" customFormat="1" ht="12" customHeight="1">
      <c r="B24" s="26"/>
      <c r="D24" s="21" t="s">
        <v>32</v>
      </c>
      <c r="I24" s="75"/>
      <c r="L24" s="26"/>
    </row>
    <row r="25" spans="2:12" s="6" customFormat="1" ht="14.4" customHeight="1">
      <c r="B25" s="77"/>
      <c r="E25" s="183" t="s">
        <v>1</v>
      </c>
      <c r="F25" s="183"/>
      <c r="G25" s="183"/>
      <c r="H25" s="183"/>
      <c r="I25" s="78"/>
      <c r="L25" s="77"/>
    </row>
    <row r="26" spans="2:12" s="1" customFormat="1" ht="6.9" customHeight="1">
      <c r="B26" s="26"/>
      <c r="I26" s="75"/>
      <c r="L26" s="26"/>
    </row>
    <row r="27" spans="2:12" s="1" customFormat="1" ht="6.9" customHeight="1">
      <c r="B27" s="26"/>
      <c r="D27" s="43"/>
      <c r="E27" s="43"/>
      <c r="F27" s="43"/>
      <c r="G27" s="43"/>
      <c r="H27" s="43"/>
      <c r="I27" s="79"/>
      <c r="J27" s="43"/>
      <c r="K27" s="43"/>
      <c r="L27" s="26"/>
    </row>
    <row r="28" spans="2:12" s="1" customFormat="1" ht="25.35" customHeight="1">
      <c r="B28" s="26"/>
      <c r="D28" s="80" t="s">
        <v>33</v>
      </c>
      <c r="I28" s="75"/>
      <c r="J28" s="56">
        <f>ROUND(J77, 2)</f>
        <v>0</v>
      </c>
      <c r="L28" s="26"/>
    </row>
    <row r="29" spans="2:12" s="1" customFormat="1" ht="6.9" customHeight="1">
      <c r="B29" s="26"/>
      <c r="D29" s="43"/>
      <c r="E29" s="43"/>
      <c r="F29" s="43"/>
      <c r="G29" s="43"/>
      <c r="H29" s="43"/>
      <c r="I29" s="79"/>
      <c r="J29" s="43"/>
      <c r="K29" s="43"/>
      <c r="L29" s="26"/>
    </row>
    <row r="30" spans="2:12" s="1" customFormat="1" ht="14.4" customHeight="1">
      <c r="B30" s="26"/>
      <c r="F30" s="29" t="s">
        <v>35</v>
      </c>
      <c r="I30" s="81" t="s">
        <v>34</v>
      </c>
      <c r="J30" s="29" t="s">
        <v>36</v>
      </c>
      <c r="L30" s="26"/>
    </row>
    <row r="31" spans="2:12" s="1" customFormat="1" ht="14.4" customHeight="1">
      <c r="B31" s="26"/>
      <c r="D31" s="21" t="s">
        <v>37</v>
      </c>
      <c r="E31" s="21" t="s">
        <v>38</v>
      </c>
      <c r="F31" s="82">
        <f>ROUND((SUM(BE77:BE83)),  2)</f>
        <v>0</v>
      </c>
      <c r="I31" s="83">
        <v>0.21</v>
      </c>
      <c r="J31" s="82">
        <f>ROUND(((SUM(BE77:BE83))*I31),  2)</f>
        <v>0</v>
      </c>
      <c r="L31" s="26"/>
    </row>
    <row r="32" spans="2:12" s="1" customFormat="1" ht="14.4" customHeight="1">
      <c r="B32" s="26"/>
      <c r="E32" s="21" t="s">
        <v>39</v>
      </c>
      <c r="F32" s="82">
        <f>ROUND((SUM(BF77:BF83)),  2)</f>
        <v>0</v>
      </c>
      <c r="I32" s="83">
        <v>0.15</v>
      </c>
      <c r="J32" s="82">
        <f>ROUND(((SUM(BF77:BF83))*I32),  2)</f>
        <v>0</v>
      </c>
      <c r="L32" s="26"/>
    </row>
    <row r="33" spans="2:12" s="1" customFormat="1" ht="14.4" hidden="1" customHeight="1">
      <c r="B33" s="26"/>
      <c r="E33" s="21" t="s">
        <v>40</v>
      </c>
      <c r="F33" s="82">
        <f>ROUND((SUM(BG77:BG83)),  2)</f>
        <v>0</v>
      </c>
      <c r="I33" s="83">
        <v>0.21</v>
      </c>
      <c r="J33" s="82">
        <f>0</f>
        <v>0</v>
      </c>
      <c r="L33" s="26"/>
    </row>
    <row r="34" spans="2:12" s="1" customFormat="1" ht="14.4" hidden="1" customHeight="1">
      <c r="B34" s="26"/>
      <c r="E34" s="21" t="s">
        <v>41</v>
      </c>
      <c r="F34" s="82">
        <f>ROUND((SUM(BH77:BH83)),  2)</f>
        <v>0</v>
      </c>
      <c r="I34" s="83">
        <v>0.15</v>
      </c>
      <c r="J34" s="82">
        <f>0</f>
        <v>0</v>
      </c>
      <c r="L34" s="26"/>
    </row>
    <row r="35" spans="2:12" s="1" customFormat="1" ht="14.4" hidden="1" customHeight="1">
      <c r="B35" s="26"/>
      <c r="E35" s="21" t="s">
        <v>42</v>
      </c>
      <c r="F35" s="82">
        <f>ROUND((SUM(BI77:BI83)),  2)</f>
        <v>0</v>
      </c>
      <c r="I35" s="83">
        <v>0</v>
      </c>
      <c r="J35" s="82">
        <f>0</f>
        <v>0</v>
      </c>
      <c r="L35" s="26"/>
    </row>
    <row r="36" spans="2:12" s="1" customFormat="1" ht="6.9" customHeight="1">
      <c r="B36" s="26"/>
      <c r="I36" s="75"/>
      <c r="L36" s="26"/>
    </row>
    <row r="37" spans="2:12" s="1" customFormat="1" ht="25.35" customHeight="1">
      <c r="B37" s="26"/>
      <c r="C37" s="84"/>
      <c r="D37" s="85" t="s">
        <v>43</v>
      </c>
      <c r="E37" s="47"/>
      <c r="F37" s="47"/>
      <c r="G37" s="86" t="s">
        <v>44</v>
      </c>
      <c r="H37" s="87" t="s">
        <v>45</v>
      </c>
      <c r="I37" s="88"/>
      <c r="J37" s="89">
        <f>SUM(J28:J35)</f>
        <v>0</v>
      </c>
      <c r="K37" s="90"/>
      <c r="L37" s="26"/>
    </row>
    <row r="38" spans="2:12" s="1" customFormat="1" ht="14.4" customHeight="1">
      <c r="B38" s="35"/>
      <c r="C38" s="36"/>
      <c r="D38" s="36"/>
      <c r="E38" s="36"/>
      <c r="F38" s="36"/>
      <c r="G38" s="36"/>
      <c r="H38" s="36"/>
      <c r="I38" s="91"/>
      <c r="J38" s="36"/>
      <c r="K38" s="36"/>
      <c r="L38" s="26"/>
    </row>
    <row r="42" spans="2:12" s="1" customFormat="1" ht="6.9" customHeight="1">
      <c r="B42" s="37"/>
      <c r="C42" s="38"/>
      <c r="D42" s="38"/>
      <c r="E42" s="38"/>
      <c r="F42" s="38"/>
      <c r="G42" s="38"/>
      <c r="H42" s="38"/>
      <c r="I42" s="92"/>
      <c r="J42" s="38"/>
      <c r="K42" s="38"/>
      <c r="L42" s="26"/>
    </row>
    <row r="43" spans="2:12" s="1" customFormat="1" ht="24.9" customHeight="1">
      <c r="B43" s="26"/>
      <c r="C43" s="16" t="s">
        <v>76</v>
      </c>
      <c r="I43" s="75"/>
      <c r="L43" s="26"/>
    </row>
    <row r="44" spans="2:12" s="1" customFormat="1" ht="6.9" customHeight="1">
      <c r="B44" s="26"/>
      <c r="I44" s="75"/>
      <c r="L44" s="26"/>
    </row>
    <row r="45" spans="2:12" s="1" customFormat="1" ht="12" customHeight="1">
      <c r="B45" s="26"/>
      <c r="C45" s="21" t="s">
        <v>16</v>
      </c>
      <c r="I45" s="75"/>
      <c r="L45" s="26"/>
    </row>
    <row r="46" spans="2:12" s="1" customFormat="1" ht="14.4" customHeight="1">
      <c r="B46" s="26"/>
      <c r="E46" s="162" t="str">
        <f>E7</f>
        <v>MŠ Roztoky 193 - ZTI - pavilon kuchyně - rekapitulace</v>
      </c>
      <c r="F46" s="161"/>
      <c r="G46" s="161"/>
      <c r="H46" s="161"/>
      <c r="I46" s="75"/>
      <c r="L46" s="26"/>
    </row>
    <row r="47" spans="2:12" s="1" customFormat="1" ht="6.9" customHeight="1">
      <c r="B47" s="26"/>
      <c r="I47" s="75"/>
      <c r="L47" s="26"/>
    </row>
    <row r="48" spans="2:12" s="1" customFormat="1" ht="12" customHeight="1">
      <c r="B48" s="26"/>
      <c r="C48" s="21" t="s">
        <v>20</v>
      </c>
      <c r="F48" s="12" t="str">
        <f>F10</f>
        <v xml:space="preserve"> </v>
      </c>
      <c r="I48" s="76" t="s">
        <v>22</v>
      </c>
      <c r="J48" s="42" t="str">
        <f>IF(J10="","",J10)</f>
        <v>26. 3. 2020</v>
      </c>
      <c r="L48" s="26"/>
    </row>
    <row r="49" spans="2:47" s="1" customFormat="1" ht="6.9" customHeight="1">
      <c r="B49" s="26"/>
      <c r="I49" s="75"/>
      <c r="L49" s="26"/>
    </row>
    <row r="50" spans="2:47" s="1" customFormat="1" ht="12.6" customHeight="1">
      <c r="B50" s="26"/>
      <c r="C50" s="21" t="s">
        <v>24</v>
      </c>
      <c r="F50" s="12" t="str">
        <f>E13</f>
        <v xml:space="preserve"> </v>
      </c>
      <c r="I50" s="76" t="s">
        <v>29</v>
      </c>
      <c r="J50" s="24" t="str">
        <f>E19</f>
        <v xml:space="preserve"> </v>
      </c>
      <c r="L50" s="26"/>
    </row>
    <row r="51" spans="2:47" s="1" customFormat="1" ht="12.6" customHeight="1">
      <c r="B51" s="26"/>
      <c r="C51" s="21" t="s">
        <v>27</v>
      </c>
      <c r="F51" s="12" t="str">
        <f>IF(E16="","",E16)</f>
        <v>Vyplň údaj</v>
      </c>
      <c r="I51" s="76" t="s">
        <v>31</v>
      </c>
      <c r="J51" s="24" t="str">
        <f>E22</f>
        <v xml:space="preserve"> </v>
      </c>
      <c r="L51" s="26"/>
    </row>
    <row r="52" spans="2:47" s="1" customFormat="1" ht="10.35" customHeight="1">
      <c r="B52" s="26"/>
      <c r="I52" s="75"/>
      <c r="L52" s="26"/>
    </row>
    <row r="53" spans="2:47" s="1" customFormat="1" ht="29.25" customHeight="1">
      <c r="B53" s="26"/>
      <c r="C53" s="93" t="s">
        <v>77</v>
      </c>
      <c r="D53" s="84"/>
      <c r="E53" s="84"/>
      <c r="F53" s="84"/>
      <c r="G53" s="84"/>
      <c r="H53" s="84"/>
      <c r="I53" s="94"/>
      <c r="J53" s="95" t="s">
        <v>78</v>
      </c>
      <c r="K53" s="84"/>
      <c r="L53" s="26"/>
    </row>
    <row r="54" spans="2:47" s="1" customFormat="1" ht="10.35" customHeight="1">
      <c r="B54" s="26"/>
      <c r="I54" s="75"/>
      <c r="L54" s="26"/>
    </row>
    <row r="55" spans="2:47" s="1" customFormat="1" ht="22.8" customHeight="1">
      <c r="B55" s="26"/>
      <c r="C55" s="96" t="s">
        <v>79</v>
      </c>
      <c r="I55" s="75"/>
      <c r="J55" s="56">
        <f>J77</f>
        <v>0</v>
      </c>
      <c r="L55" s="26"/>
      <c r="AU55" s="12" t="s">
        <v>80</v>
      </c>
    </row>
    <row r="56" spans="2:47" s="7" customFormat="1" ht="24.9" customHeight="1">
      <c r="B56" s="97"/>
      <c r="D56" s="98" t="s">
        <v>81</v>
      </c>
      <c r="E56" s="99"/>
      <c r="F56" s="99"/>
      <c r="G56" s="99"/>
      <c r="H56" s="99"/>
      <c r="I56" s="100"/>
      <c r="J56" s="101">
        <f>J78</f>
        <v>0</v>
      </c>
      <c r="L56" s="97"/>
    </row>
    <row r="57" spans="2:47" s="8" customFormat="1" ht="19.95" customHeight="1">
      <c r="B57" s="102"/>
      <c r="D57" s="103" t="s">
        <v>82</v>
      </c>
      <c r="E57" s="104"/>
      <c r="F57" s="104"/>
      <c r="G57" s="104"/>
      <c r="H57" s="104"/>
      <c r="I57" s="105"/>
      <c r="J57" s="106">
        <f>J79</f>
        <v>0</v>
      </c>
      <c r="L57" s="102"/>
    </row>
    <row r="58" spans="2:47" s="7" customFormat="1" ht="24.9" customHeight="1">
      <c r="B58" s="97"/>
      <c r="D58" s="98" t="s">
        <v>83</v>
      </c>
      <c r="E58" s="99"/>
      <c r="F58" s="99"/>
      <c r="G58" s="99"/>
      <c r="H58" s="99"/>
      <c r="I58" s="100"/>
      <c r="J58" s="101">
        <f>J81</f>
        <v>0</v>
      </c>
      <c r="L58" s="97"/>
    </row>
    <row r="59" spans="2:47" s="8" customFormat="1" ht="19.95" customHeight="1">
      <c r="B59" s="102"/>
      <c r="D59" s="103" t="s">
        <v>84</v>
      </c>
      <c r="E59" s="104"/>
      <c r="F59" s="104"/>
      <c r="G59" s="104"/>
      <c r="H59" s="104"/>
      <c r="I59" s="105"/>
      <c r="J59" s="106">
        <f>J82</f>
        <v>0</v>
      </c>
      <c r="L59" s="102"/>
    </row>
    <row r="60" spans="2:47" s="1" customFormat="1" ht="21.75" customHeight="1">
      <c r="B60" s="26"/>
      <c r="I60" s="75"/>
      <c r="L60" s="26"/>
    </row>
    <row r="61" spans="2:47" s="1" customFormat="1" ht="6.9" customHeight="1">
      <c r="B61" s="35"/>
      <c r="C61" s="36"/>
      <c r="D61" s="36"/>
      <c r="E61" s="36"/>
      <c r="F61" s="36"/>
      <c r="G61" s="36"/>
      <c r="H61" s="36"/>
      <c r="I61" s="91"/>
      <c r="J61" s="36"/>
      <c r="K61" s="36"/>
      <c r="L61" s="26"/>
    </row>
    <row r="65" spans="2:65" s="1" customFormat="1" ht="6.9" customHeight="1">
      <c r="B65" s="37"/>
      <c r="C65" s="38"/>
      <c r="D65" s="38"/>
      <c r="E65" s="38"/>
      <c r="F65" s="38"/>
      <c r="G65" s="38"/>
      <c r="H65" s="38"/>
      <c r="I65" s="92"/>
      <c r="J65" s="38"/>
      <c r="K65" s="38"/>
      <c r="L65" s="26"/>
    </row>
    <row r="66" spans="2:65" s="1" customFormat="1" ht="24.9" customHeight="1">
      <c r="B66" s="26"/>
      <c r="C66" s="16" t="s">
        <v>85</v>
      </c>
      <c r="I66" s="75"/>
      <c r="L66" s="26"/>
    </row>
    <row r="67" spans="2:65" s="1" customFormat="1" ht="6.9" customHeight="1">
      <c r="B67" s="26"/>
      <c r="I67" s="75"/>
      <c r="L67" s="26"/>
    </row>
    <row r="68" spans="2:65" s="1" customFormat="1" ht="12" customHeight="1">
      <c r="B68" s="26"/>
      <c r="C68" s="21" t="s">
        <v>16</v>
      </c>
      <c r="I68" s="75"/>
      <c r="L68" s="26"/>
    </row>
    <row r="69" spans="2:65" s="1" customFormat="1" ht="14.4" customHeight="1">
      <c r="B69" s="26"/>
      <c r="E69" s="162" t="str">
        <f>E7</f>
        <v>MŠ Roztoky 193 - ZTI - pavilon kuchyně - rekapitulace</v>
      </c>
      <c r="F69" s="161"/>
      <c r="G69" s="161"/>
      <c r="H69" s="161"/>
      <c r="I69" s="75"/>
      <c r="L69" s="26"/>
    </row>
    <row r="70" spans="2:65" s="1" customFormat="1" ht="6.9" customHeight="1">
      <c r="B70" s="26"/>
      <c r="I70" s="75"/>
      <c r="L70" s="26"/>
    </row>
    <row r="71" spans="2:65" s="1" customFormat="1" ht="12" customHeight="1">
      <c r="B71" s="26"/>
      <c r="C71" s="21" t="s">
        <v>20</v>
      </c>
      <c r="F71" s="12" t="str">
        <f>F10</f>
        <v xml:space="preserve"> </v>
      </c>
      <c r="I71" s="76" t="s">
        <v>22</v>
      </c>
      <c r="J71" s="42" t="str">
        <f>IF(J10="","",J10)</f>
        <v>26. 3. 2020</v>
      </c>
      <c r="L71" s="26"/>
    </row>
    <row r="72" spans="2:65" s="1" customFormat="1" ht="6.9" customHeight="1">
      <c r="B72" s="26"/>
      <c r="I72" s="75"/>
      <c r="L72" s="26"/>
    </row>
    <row r="73" spans="2:65" s="1" customFormat="1" ht="12.6" customHeight="1">
      <c r="B73" s="26"/>
      <c r="C73" s="21" t="s">
        <v>24</v>
      </c>
      <c r="F73" s="12" t="str">
        <f>E13</f>
        <v xml:space="preserve"> </v>
      </c>
      <c r="I73" s="76" t="s">
        <v>29</v>
      </c>
      <c r="J73" s="24" t="str">
        <f>E19</f>
        <v xml:space="preserve"> </v>
      </c>
      <c r="L73" s="26"/>
    </row>
    <row r="74" spans="2:65" s="1" customFormat="1" ht="12.6" customHeight="1">
      <c r="B74" s="26"/>
      <c r="C74" s="21" t="s">
        <v>27</v>
      </c>
      <c r="F74" s="12" t="str">
        <f>IF(E16="","",E16)</f>
        <v>Vyplň údaj</v>
      </c>
      <c r="I74" s="76" t="s">
        <v>31</v>
      </c>
      <c r="J74" s="24" t="str">
        <f>E22</f>
        <v xml:space="preserve"> </v>
      </c>
      <c r="L74" s="26"/>
    </row>
    <row r="75" spans="2:65" s="1" customFormat="1" ht="10.35" customHeight="1">
      <c r="B75" s="26"/>
      <c r="I75" s="75"/>
      <c r="L75" s="26"/>
    </row>
    <row r="76" spans="2:65" s="9" customFormat="1" ht="29.25" customHeight="1">
      <c r="B76" s="107"/>
      <c r="C76" s="108" t="s">
        <v>86</v>
      </c>
      <c r="D76" s="109" t="s">
        <v>52</v>
      </c>
      <c r="E76" s="109" t="s">
        <v>48</v>
      </c>
      <c r="F76" s="109" t="s">
        <v>49</v>
      </c>
      <c r="G76" s="109" t="s">
        <v>87</v>
      </c>
      <c r="H76" s="109" t="s">
        <v>88</v>
      </c>
      <c r="I76" s="110" t="s">
        <v>89</v>
      </c>
      <c r="J76" s="111" t="s">
        <v>78</v>
      </c>
      <c r="K76" s="112" t="s">
        <v>90</v>
      </c>
      <c r="L76" s="107"/>
      <c r="M76" s="49" t="s">
        <v>1</v>
      </c>
      <c r="N76" s="50" t="s">
        <v>37</v>
      </c>
      <c r="O76" s="50" t="s">
        <v>91</v>
      </c>
      <c r="P76" s="50" t="s">
        <v>92</v>
      </c>
      <c r="Q76" s="50" t="s">
        <v>93</v>
      </c>
      <c r="R76" s="50" t="s">
        <v>94</v>
      </c>
      <c r="S76" s="50" t="s">
        <v>95</v>
      </c>
      <c r="T76" s="51" t="s">
        <v>96</v>
      </c>
    </row>
    <row r="77" spans="2:65" s="1" customFormat="1" ht="22.8" customHeight="1">
      <c r="B77" s="26"/>
      <c r="C77" s="54" t="s">
        <v>97</v>
      </c>
      <c r="I77" s="75"/>
      <c r="J77" s="113">
        <f>BK77</f>
        <v>0</v>
      </c>
      <c r="L77" s="26"/>
      <c r="M77" s="52"/>
      <c r="N77" s="43"/>
      <c r="O77" s="43"/>
      <c r="P77" s="114">
        <f>P78+P81</f>
        <v>0</v>
      </c>
      <c r="Q77" s="43"/>
      <c r="R77" s="114">
        <f>R78+R81</f>
        <v>1.2600000000000001E-3</v>
      </c>
      <c r="S77" s="43"/>
      <c r="T77" s="115">
        <f>T78+T81</f>
        <v>0</v>
      </c>
      <c r="AT77" s="12" t="s">
        <v>66</v>
      </c>
      <c r="AU77" s="12" t="s">
        <v>80</v>
      </c>
      <c r="BK77" s="116">
        <f>BK78+BK81</f>
        <v>0</v>
      </c>
    </row>
    <row r="78" spans="2:65" s="10" customFormat="1" ht="25.95" customHeight="1">
      <c r="B78" s="117"/>
      <c r="D78" s="118" t="s">
        <v>66</v>
      </c>
      <c r="E78" s="119" t="s">
        <v>98</v>
      </c>
      <c r="F78" s="119" t="s">
        <v>99</v>
      </c>
      <c r="I78" s="120"/>
      <c r="J78" s="121">
        <f>BK78</f>
        <v>0</v>
      </c>
      <c r="L78" s="117"/>
      <c r="M78" s="122"/>
      <c r="N78" s="123"/>
      <c r="O78" s="123"/>
      <c r="P78" s="124">
        <f>P79</f>
        <v>0</v>
      </c>
      <c r="Q78" s="123"/>
      <c r="R78" s="124">
        <f>R79</f>
        <v>0</v>
      </c>
      <c r="S78" s="123"/>
      <c r="T78" s="125">
        <f>T79</f>
        <v>0</v>
      </c>
      <c r="AR78" s="118" t="s">
        <v>72</v>
      </c>
      <c r="AT78" s="126" t="s">
        <v>66</v>
      </c>
      <c r="AU78" s="126" t="s">
        <v>67</v>
      </c>
      <c r="AY78" s="118" t="s">
        <v>100</v>
      </c>
      <c r="BK78" s="127">
        <f>BK79</f>
        <v>0</v>
      </c>
    </row>
    <row r="79" spans="2:65" s="10" customFormat="1" ht="22.8" customHeight="1">
      <c r="B79" s="117"/>
      <c r="D79" s="118" t="s">
        <v>66</v>
      </c>
      <c r="E79" s="128" t="s">
        <v>72</v>
      </c>
      <c r="F79" s="128" t="s">
        <v>101</v>
      </c>
      <c r="I79" s="120"/>
      <c r="J79" s="129">
        <f>BK79</f>
        <v>0</v>
      </c>
      <c r="L79" s="117"/>
      <c r="M79" s="122"/>
      <c r="N79" s="123"/>
      <c r="O79" s="123"/>
      <c r="P79" s="124">
        <f>P80</f>
        <v>0</v>
      </c>
      <c r="Q79" s="123"/>
      <c r="R79" s="124">
        <f>R80</f>
        <v>0</v>
      </c>
      <c r="S79" s="123"/>
      <c r="T79" s="125">
        <f>T80</f>
        <v>0</v>
      </c>
      <c r="AR79" s="118" t="s">
        <v>72</v>
      </c>
      <c r="AT79" s="126" t="s">
        <v>66</v>
      </c>
      <c r="AU79" s="126" t="s">
        <v>72</v>
      </c>
      <c r="AY79" s="118" t="s">
        <v>100</v>
      </c>
      <c r="BK79" s="127">
        <f>BK80</f>
        <v>0</v>
      </c>
    </row>
    <row r="80" spans="2:65" s="1" customFormat="1" ht="14.4" customHeight="1">
      <c r="B80" s="130"/>
      <c r="C80" s="131" t="s">
        <v>72</v>
      </c>
      <c r="D80" s="131" t="s">
        <v>102</v>
      </c>
      <c r="E80" s="132" t="s">
        <v>103</v>
      </c>
      <c r="F80" s="133" t="s">
        <v>104</v>
      </c>
      <c r="G80" s="134" t="s">
        <v>105</v>
      </c>
      <c r="H80" s="135">
        <v>1</v>
      </c>
      <c r="I80" s="136"/>
      <c r="J80" s="137">
        <f>ROUND(I80*H80,2)</f>
        <v>0</v>
      </c>
      <c r="K80" s="133" t="s">
        <v>1</v>
      </c>
      <c r="L80" s="26"/>
      <c r="M80" s="138" t="s">
        <v>1</v>
      </c>
      <c r="N80" s="139" t="s">
        <v>38</v>
      </c>
      <c r="O80" s="45"/>
      <c r="P80" s="140">
        <f>O80*H80</f>
        <v>0</v>
      </c>
      <c r="Q80" s="140">
        <v>0</v>
      </c>
      <c r="R80" s="140">
        <f>Q80*H80</f>
        <v>0</v>
      </c>
      <c r="S80" s="140">
        <v>0</v>
      </c>
      <c r="T80" s="141">
        <f>S80*H80</f>
        <v>0</v>
      </c>
      <c r="AR80" s="12" t="s">
        <v>106</v>
      </c>
      <c r="AT80" s="12" t="s">
        <v>102</v>
      </c>
      <c r="AU80" s="12" t="s">
        <v>74</v>
      </c>
      <c r="AY80" s="12" t="s">
        <v>100</v>
      </c>
      <c r="BE80" s="142">
        <f>IF(N80="základní",J80,0)</f>
        <v>0</v>
      </c>
      <c r="BF80" s="142">
        <f>IF(N80="snížená",J80,0)</f>
        <v>0</v>
      </c>
      <c r="BG80" s="142">
        <f>IF(N80="zákl. přenesená",J80,0)</f>
        <v>0</v>
      </c>
      <c r="BH80" s="142">
        <f>IF(N80="sníž. přenesená",J80,0)</f>
        <v>0</v>
      </c>
      <c r="BI80" s="142">
        <f>IF(N80="nulová",J80,0)</f>
        <v>0</v>
      </c>
      <c r="BJ80" s="12" t="s">
        <v>72</v>
      </c>
      <c r="BK80" s="142">
        <f>ROUND(I80*H80,2)</f>
        <v>0</v>
      </c>
      <c r="BL80" s="12" t="s">
        <v>106</v>
      </c>
      <c r="BM80" s="12" t="s">
        <v>107</v>
      </c>
    </row>
    <row r="81" spans="2:65" s="10" customFormat="1" ht="25.95" customHeight="1">
      <c r="B81" s="117"/>
      <c r="D81" s="118" t="s">
        <v>66</v>
      </c>
      <c r="E81" s="119" t="s">
        <v>108</v>
      </c>
      <c r="F81" s="119" t="s">
        <v>109</v>
      </c>
      <c r="I81" s="120"/>
      <c r="J81" s="121">
        <f>BK81</f>
        <v>0</v>
      </c>
      <c r="L81" s="117"/>
      <c r="M81" s="122"/>
      <c r="N81" s="123"/>
      <c r="O81" s="123"/>
      <c r="P81" s="124">
        <f>P82</f>
        <v>0</v>
      </c>
      <c r="Q81" s="123"/>
      <c r="R81" s="124">
        <f>R82</f>
        <v>1.2600000000000001E-3</v>
      </c>
      <c r="S81" s="123"/>
      <c r="T81" s="125">
        <f>T82</f>
        <v>0</v>
      </c>
      <c r="AR81" s="118" t="s">
        <v>74</v>
      </c>
      <c r="AT81" s="126" t="s">
        <v>66</v>
      </c>
      <c r="AU81" s="126" t="s">
        <v>67</v>
      </c>
      <c r="AY81" s="118" t="s">
        <v>100</v>
      </c>
      <c r="BK81" s="127">
        <f>BK82</f>
        <v>0</v>
      </c>
    </row>
    <row r="82" spans="2:65" s="10" customFormat="1" ht="22.8" customHeight="1">
      <c r="B82" s="117"/>
      <c r="D82" s="118" t="s">
        <v>66</v>
      </c>
      <c r="E82" s="128" t="s">
        <v>110</v>
      </c>
      <c r="F82" s="128" t="s">
        <v>111</v>
      </c>
      <c r="I82" s="120"/>
      <c r="J82" s="129">
        <f>BK82</f>
        <v>0</v>
      </c>
      <c r="L82" s="117"/>
      <c r="M82" s="122"/>
      <c r="N82" s="123"/>
      <c r="O82" s="123"/>
      <c r="P82" s="124">
        <f>P83</f>
        <v>0</v>
      </c>
      <c r="Q82" s="123"/>
      <c r="R82" s="124">
        <f>R83</f>
        <v>1.2600000000000001E-3</v>
      </c>
      <c r="S82" s="123"/>
      <c r="T82" s="125">
        <f>T83</f>
        <v>0</v>
      </c>
      <c r="AR82" s="118" t="s">
        <v>74</v>
      </c>
      <c r="AT82" s="126" t="s">
        <v>66</v>
      </c>
      <c r="AU82" s="126" t="s">
        <v>72</v>
      </c>
      <c r="AY82" s="118" t="s">
        <v>100</v>
      </c>
      <c r="BK82" s="127">
        <f>BK83</f>
        <v>0</v>
      </c>
    </row>
    <row r="83" spans="2:65" s="1" customFormat="1" ht="14.4" customHeight="1">
      <c r="B83" s="130"/>
      <c r="C83" s="131" t="s">
        <v>74</v>
      </c>
      <c r="D83" s="131" t="s">
        <v>102</v>
      </c>
      <c r="E83" s="132" t="s">
        <v>112</v>
      </c>
      <c r="F83" s="133" t="s">
        <v>113</v>
      </c>
      <c r="G83" s="134" t="s">
        <v>105</v>
      </c>
      <c r="H83" s="135">
        <v>1</v>
      </c>
      <c r="I83" s="136"/>
      <c r="J83" s="137">
        <f>ROUND(I83*H83,2)</f>
        <v>0</v>
      </c>
      <c r="K83" s="133" t="s">
        <v>1</v>
      </c>
      <c r="L83" s="26"/>
      <c r="M83" s="143" t="s">
        <v>1</v>
      </c>
      <c r="N83" s="144" t="s">
        <v>38</v>
      </c>
      <c r="O83" s="145"/>
      <c r="P83" s="146">
        <f>O83*H83</f>
        <v>0</v>
      </c>
      <c r="Q83" s="146">
        <v>1.2600000000000001E-3</v>
      </c>
      <c r="R83" s="146">
        <f>Q83*H83</f>
        <v>1.2600000000000001E-3</v>
      </c>
      <c r="S83" s="146">
        <v>0</v>
      </c>
      <c r="T83" s="147">
        <f>S83*H83</f>
        <v>0</v>
      </c>
      <c r="AR83" s="12" t="s">
        <v>114</v>
      </c>
      <c r="AT83" s="12" t="s">
        <v>102</v>
      </c>
      <c r="AU83" s="12" t="s">
        <v>74</v>
      </c>
      <c r="AY83" s="12" t="s">
        <v>100</v>
      </c>
      <c r="BE83" s="142">
        <f>IF(N83="základní",J83,0)</f>
        <v>0</v>
      </c>
      <c r="BF83" s="142">
        <f>IF(N83="snížená",J83,0)</f>
        <v>0</v>
      </c>
      <c r="BG83" s="142">
        <f>IF(N83="zákl. přenesená",J83,0)</f>
        <v>0</v>
      </c>
      <c r="BH83" s="142">
        <f>IF(N83="sníž. přenesená",J83,0)</f>
        <v>0</v>
      </c>
      <c r="BI83" s="142">
        <f>IF(N83="nulová",J83,0)</f>
        <v>0</v>
      </c>
      <c r="BJ83" s="12" t="s">
        <v>72</v>
      </c>
      <c r="BK83" s="142">
        <f>ROUND(I83*H83,2)</f>
        <v>0</v>
      </c>
      <c r="BL83" s="12" t="s">
        <v>114</v>
      </c>
      <c r="BM83" s="12" t="s">
        <v>115</v>
      </c>
    </row>
    <row r="84" spans="2:65" s="1" customFormat="1" ht="6.9" customHeight="1">
      <c r="B84" s="35"/>
      <c r="C84" s="36"/>
      <c r="D84" s="36"/>
      <c r="E84" s="36"/>
      <c r="F84" s="36"/>
      <c r="G84" s="36"/>
      <c r="H84" s="36"/>
      <c r="I84" s="91"/>
      <c r="J84" s="36"/>
      <c r="K84" s="36"/>
      <c r="L84" s="26"/>
    </row>
  </sheetData>
  <autoFilter ref="C76:K83"/>
  <mergeCells count="6">
    <mergeCell ref="L2:V2"/>
    <mergeCell ref="E7:H7"/>
    <mergeCell ref="E16:H16"/>
    <mergeCell ref="E25:H25"/>
    <mergeCell ref="E46:H46"/>
    <mergeCell ref="E69:H6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z029032020 - MŠ Roztoky 1...</vt:lpstr>
      <vt:lpstr>'Rekapitulace stavby'!Názvy_tisku</vt:lpstr>
      <vt:lpstr>'z029032020 - MŠ Roztoky 1...'!Názvy_tisku</vt:lpstr>
      <vt:lpstr>'Rekapitulace stavby'!Oblast_tisku</vt:lpstr>
      <vt:lpstr>'z029032020 - MŠ Roztoky 1...'!Oblast_tisku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JANKRPATA\Jan</dc:creator>
  <cp:lastModifiedBy>Ing. Jan Krpata</cp:lastModifiedBy>
  <dcterms:created xsi:type="dcterms:W3CDTF">2020-03-26T11:52:36Z</dcterms:created>
  <dcterms:modified xsi:type="dcterms:W3CDTF">2020-03-26T11:53:50Z</dcterms:modified>
</cp:coreProperties>
</file>